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7.113\23税務課\001 住民税係\010_住民税担当\120_ホームページ\2022（R4）改正\ふるさと寄附金（納税）\"/>
    </mc:Choice>
  </mc:AlternateContent>
  <bookViews>
    <workbookView xWindow="0" yWindow="0" windowWidth="28800" windowHeight="12210"/>
  </bookViews>
  <sheets>
    <sheet name="限度額試算シート" sheetId="4" r:id="rId1"/>
  </sheets>
  <definedNames>
    <definedName name="_xlnm.Print_Area" localSheetId="0">限度額試算シート!$A$1:$M$30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K7" i="4" l="1"/>
  <c r="B16" i="4"/>
  <c r="I13" i="4" s="1"/>
  <c r="J25" i="4" l="1"/>
  <c r="J24" i="4"/>
  <c r="J23" i="4"/>
  <c r="J22" i="4"/>
  <c r="J21" i="4"/>
  <c r="J20" i="4"/>
  <c r="J19" i="4"/>
  <c r="D15" i="4"/>
  <c r="D14" i="4"/>
  <c r="D13" i="4"/>
  <c r="K12" i="4"/>
  <c r="D12" i="4"/>
  <c r="K11" i="4"/>
  <c r="D11" i="4"/>
  <c r="K10" i="4"/>
  <c r="D10" i="4"/>
  <c r="D9" i="4"/>
  <c r="D8" i="4"/>
  <c r="B5" i="4" l="1"/>
  <c r="I5" i="4" s="1"/>
  <c r="L5" i="4" l="1"/>
  <c r="D19" i="4" s="1"/>
</calcChain>
</file>

<file path=xl/sharedStrings.xml><?xml version="1.0" encoding="utf-8"?>
<sst xmlns="http://schemas.openxmlformats.org/spreadsheetml/2006/main" count="70" uniqueCount="53">
  <si>
    <t>課税標準額</t>
    <rPh sb="0" eb="5">
      <t>カゼイヒョウジュンガク</t>
    </rPh>
    <phoneticPr fontId="2"/>
  </si>
  <si>
    <t>※参考　計算方法</t>
    <rPh sb="1" eb="3">
      <t>サンコウ</t>
    </rPh>
    <rPh sb="4" eb="8">
      <t>ケイサンホウホウ</t>
    </rPh>
    <phoneticPr fontId="2"/>
  </si>
  <si>
    <t>↓１円単位の限度額</t>
    <rPh sb="2" eb="5">
      <t>エンタンイ</t>
    </rPh>
    <rPh sb="6" eb="9">
      <t>ゲンドガク</t>
    </rPh>
    <phoneticPr fontId="2"/>
  </si>
  <si>
    <t>計算結果</t>
    <rPh sb="0" eb="4">
      <t>ケイサンケッカ</t>
    </rPh>
    <phoneticPr fontId="2"/>
  </si>
  <si>
    <t>計算式</t>
    <rPh sb="0" eb="3">
      <t>ケイサンシキ</t>
    </rPh>
    <phoneticPr fontId="2"/>
  </si>
  <si>
    <t>&lt;</t>
    <phoneticPr fontId="2"/>
  </si>
  <si>
    <t>40000001以上</t>
    <rPh sb="8" eb="10">
      <t>イジョウ</t>
    </rPh>
    <phoneticPr fontId="2"/>
  </si>
  <si>
    <t>人数</t>
    <rPh sb="0" eb="2">
      <t>ニンズウ</t>
    </rPh>
    <phoneticPr fontId="2"/>
  </si>
  <si>
    <t>あなたのふるさと納税限度額の試算は…</t>
    <rPh sb="8" eb="13">
      <t>ノウゼイゲンドガク</t>
    </rPh>
    <rPh sb="14" eb="16">
      <t>シサン</t>
    </rPh>
    <phoneticPr fontId="2"/>
  </si>
  <si>
    <t>16歳未満の者</t>
    <rPh sb="2" eb="5">
      <t>サイミマン</t>
    </rPh>
    <rPh sb="6" eb="7">
      <t>シャ</t>
    </rPh>
    <phoneticPr fontId="2"/>
  </si>
  <si>
    <t>19歳～22歳の者で
配偶者でない者</t>
    <rPh sb="2" eb="3">
      <t>サイ</t>
    </rPh>
    <rPh sb="6" eb="7">
      <t>サイ</t>
    </rPh>
    <rPh sb="8" eb="9">
      <t>シャ</t>
    </rPh>
    <rPh sb="11" eb="14">
      <t>ハイグウシャ</t>
    </rPh>
    <rPh sb="17" eb="18">
      <t>シャ</t>
    </rPh>
    <phoneticPr fontId="2"/>
  </si>
  <si>
    <t>69歳～23歳の者で
配偶者でない者</t>
    <rPh sb="2" eb="3">
      <t>サイ</t>
    </rPh>
    <rPh sb="6" eb="7">
      <t>サイ</t>
    </rPh>
    <rPh sb="8" eb="9">
      <t>シャ</t>
    </rPh>
    <rPh sb="11" eb="14">
      <t>ハイグウシャ</t>
    </rPh>
    <rPh sb="17" eb="18">
      <t>シャ</t>
    </rPh>
    <phoneticPr fontId="2"/>
  </si>
  <si>
    <t>18歳～16歳の者で
配偶者でない者</t>
    <rPh sb="2" eb="3">
      <t>サイ</t>
    </rPh>
    <rPh sb="6" eb="7">
      <t>サイ</t>
    </rPh>
    <rPh sb="8" eb="9">
      <t>シャ</t>
    </rPh>
    <rPh sb="11" eb="14">
      <t>ハイグウシャ</t>
    </rPh>
    <rPh sb="17" eb="18">
      <t>シャ</t>
    </rPh>
    <phoneticPr fontId="2"/>
  </si>
  <si>
    <t>配偶者(70歳未満）</t>
    <rPh sb="0" eb="3">
      <t>ハイグウシャ</t>
    </rPh>
    <rPh sb="6" eb="9">
      <t>サイミマン</t>
    </rPh>
    <phoneticPr fontId="2"/>
  </si>
  <si>
    <t>配偶者(70歳以上)</t>
    <rPh sb="0" eb="3">
      <t>ハイグウシャ</t>
    </rPh>
    <rPh sb="6" eb="9">
      <t>サイイジョウ</t>
    </rPh>
    <phoneticPr fontId="2"/>
  </si>
  <si>
    <t>この者の中で、</t>
    <rPh sb="2" eb="3">
      <t>シャ</t>
    </rPh>
    <rPh sb="4" eb="5">
      <t>ナカ</t>
    </rPh>
    <phoneticPr fontId="2"/>
  </si>
  <si>
    <t>⇒</t>
    <phoneticPr fontId="2"/>
  </si>
  <si>
    <t>人</t>
    <rPh sb="0" eb="1">
      <t>ニン</t>
    </rPh>
    <phoneticPr fontId="2"/>
  </si>
  <si>
    <t>70歳以上の者で
配偶者でない同居の者</t>
    <rPh sb="2" eb="5">
      <t>サイイジョウ</t>
    </rPh>
    <rPh sb="6" eb="7">
      <t>シャ</t>
    </rPh>
    <rPh sb="9" eb="12">
      <t>ハイグウシャ</t>
    </rPh>
    <rPh sb="15" eb="17">
      <t>ドウキョ</t>
    </rPh>
    <rPh sb="18" eb="19">
      <t>シャ</t>
    </rPh>
    <phoneticPr fontId="2"/>
  </si>
  <si>
    <t>70歳以上の者で
配偶者でない別居の者</t>
    <rPh sb="2" eb="5">
      <t>サイイジョウ</t>
    </rPh>
    <rPh sb="6" eb="7">
      <t>シャ</t>
    </rPh>
    <rPh sb="9" eb="12">
      <t>ハイグウシャ</t>
    </rPh>
    <rPh sb="15" eb="17">
      <t>ベッキョ</t>
    </rPh>
    <rPh sb="18" eb="19">
      <t>シャ</t>
    </rPh>
    <phoneticPr fontId="2"/>
  </si>
  <si>
    <t>私自身は</t>
    <rPh sb="0" eb="3">
      <t>ワタシジシン</t>
    </rPh>
    <phoneticPr fontId="2"/>
  </si>
  <si>
    <t>です。</t>
    <phoneticPr fontId="2"/>
  </si>
  <si>
    <t>この欄に表示された選択肢のどれにも当てはまらない者</t>
    <phoneticPr fontId="2"/>
  </si>
  <si>
    <r>
      <t>★</t>
    </r>
    <r>
      <rPr>
        <sz val="11"/>
        <color theme="9"/>
        <rFont val="HGP創英角ﾎﾟｯﾌﾟ体"/>
        <family val="3"/>
        <charset val="128"/>
      </rPr>
      <t>緑色のマス</t>
    </r>
    <r>
      <rPr>
        <sz val="11"/>
        <color theme="1"/>
        <rFont val="游ゴシック"/>
        <family val="2"/>
        <charset val="128"/>
        <scheme val="minor"/>
      </rPr>
      <t>をすべて入力してください！★</t>
    </r>
    <rPh sb="1" eb="3">
      <t>ミドリイロ</t>
    </rPh>
    <rPh sb="10" eb="12">
      <t>ニュウリョク</t>
    </rPh>
    <phoneticPr fontId="2"/>
  </si>
  <si>
    <t>ふるさと納税　限度額計算（納税者本人の合計所得金額が900万円以下の方）</t>
    <rPh sb="4" eb="6">
      <t>ノウゼイ</t>
    </rPh>
    <rPh sb="7" eb="12">
      <t>ゲンドガクケイサン</t>
    </rPh>
    <rPh sb="13" eb="18">
      <t>ノウゼイシャホンニン</t>
    </rPh>
    <rPh sb="19" eb="25">
      <t>ゴウケイショトクキンガク</t>
    </rPh>
    <rPh sb="29" eb="33">
      <t>マンエンイカ</t>
    </rPh>
    <rPh sb="34" eb="35">
      <t>カタ</t>
    </rPh>
    <phoneticPr fontId="2"/>
  </si>
  <si>
    <t>この欄に表示された選択肢のどれにも当てはまらない者</t>
  </si>
  <si>
    <t>身体障害３級以下、精神障害２級または３級、療育手帳BまたはC判定、
要介護１・２のいずれかに該当する方</t>
    <rPh sb="2" eb="4">
      <t>ショウガイ</t>
    </rPh>
    <rPh sb="5" eb="8">
      <t>キュウイカ</t>
    </rPh>
    <rPh sb="11" eb="13">
      <t>ショウガイ</t>
    </rPh>
    <rPh sb="14" eb="15">
      <t>キュウ</t>
    </rPh>
    <rPh sb="19" eb="20">
      <t>キュウ</t>
    </rPh>
    <rPh sb="30" eb="32">
      <t>ハンテイ</t>
    </rPh>
    <phoneticPr fontId="2"/>
  </si>
  <si>
    <t>身体障害１～2級、精神障害1級、療育A判定、要介護３～５のいずれかに
該当する方で、別居の方</t>
    <rPh sb="42" eb="44">
      <t>ベッキョ</t>
    </rPh>
    <rPh sb="45" eb="46">
      <t>カタ</t>
    </rPh>
    <phoneticPr fontId="2"/>
  </si>
  <si>
    <t>身体障害１～2級、精神障害1級、療育A判定、要介護３～５のいずれかに
該当する方で、同居している方</t>
    <rPh sb="42" eb="44">
      <t>ドウキョ</t>
    </rPh>
    <rPh sb="48" eb="49">
      <t>カタ</t>
    </rPh>
    <phoneticPr fontId="2"/>
  </si>
  <si>
    <t>人的控除（基礎控除、各種扶養控除、
各種本人控除の合計）の差の額</t>
    <rPh sb="0" eb="4">
      <t>ジンテキコウジョ</t>
    </rPh>
    <rPh sb="5" eb="9">
      <t>キソコウジョ</t>
    </rPh>
    <rPh sb="10" eb="12">
      <t>カクシュ</t>
    </rPh>
    <rPh sb="12" eb="16">
      <t>フヨウコウジョ</t>
    </rPh>
    <rPh sb="18" eb="24">
      <t>カクシュホンニンコウジョ</t>
    </rPh>
    <rPh sb="25" eb="27">
      <t>ゴウケイ</t>
    </rPh>
    <rPh sb="29" eb="30">
      <t>サ</t>
    </rPh>
    <rPh sb="31" eb="32">
      <t>ガク</t>
    </rPh>
    <phoneticPr fontId="2"/>
  </si>
  <si>
    <t>↓課税標準額ー人的控除の差の額</t>
    <rPh sb="1" eb="6">
      <t>カゼイヒョウジュンガク</t>
    </rPh>
    <rPh sb="7" eb="11">
      <t>ジンテキコウジョ</t>
    </rPh>
    <rPh sb="12" eb="13">
      <t>サ</t>
    </rPh>
    <rPh sb="14" eb="15">
      <t>ガク</t>
    </rPh>
    <phoneticPr fontId="2"/>
  </si>
  <si>
    <r>
      <t>※この内容はおおよその見込みの限度額となります。
※</t>
    </r>
    <r>
      <rPr>
        <sz val="12"/>
        <color theme="1"/>
        <rFont val="HGPｺﾞｼｯｸE"/>
        <family val="3"/>
        <charset val="128"/>
      </rPr>
      <t>分離課税（株や土地等の売却など）がある方はこちらでは試算できません。</t>
    </r>
    <rPh sb="3" eb="5">
      <t>ナイヨウ</t>
    </rPh>
    <rPh sb="11" eb="13">
      <t>ミコ</t>
    </rPh>
    <rPh sb="15" eb="18">
      <t>ゲンドガク</t>
    </rPh>
    <rPh sb="26" eb="28">
      <t>ブンリ</t>
    </rPh>
    <rPh sb="28" eb="30">
      <t>カゼイ</t>
    </rPh>
    <rPh sb="31" eb="32">
      <t>カブ</t>
    </rPh>
    <rPh sb="33" eb="35">
      <t>トチ</t>
    </rPh>
    <rPh sb="35" eb="36">
      <t>トウ</t>
    </rPh>
    <rPh sb="37" eb="39">
      <t>バイキャク</t>
    </rPh>
    <rPh sb="45" eb="46">
      <t>カタ</t>
    </rPh>
    <rPh sb="52" eb="54">
      <t>シサン</t>
    </rPh>
    <phoneticPr fontId="2"/>
  </si>
  <si>
    <r>
      <t>※ワンストップ特例を利用された方が確定申告をされた場合、</t>
    </r>
    <r>
      <rPr>
        <sz val="12"/>
        <color theme="1"/>
        <rFont val="HGPｺﾞｼｯｸE"/>
        <family val="3"/>
        <charset val="128"/>
      </rPr>
      <t>ワンストップ特例が無効となります。ふるさと納税先自治体からの納税額の控え（「寄附金受領証明書」）を使用して確定申告で含めて申告する必要があります</t>
    </r>
    <r>
      <rPr>
        <sz val="11"/>
        <color theme="1"/>
        <rFont val="游ゴシック"/>
        <family val="2"/>
        <charset val="128"/>
        <scheme val="minor"/>
      </rPr>
      <t>ので、ご注意ください。</t>
    </r>
    <rPh sb="7" eb="9">
      <t>トクレイ</t>
    </rPh>
    <rPh sb="10" eb="12">
      <t>リヨウ</t>
    </rPh>
    <rPh sb="15" eb="16">
      <t>カタ</t>
    </rPh>
    <rPh sb="66" eb="74">
      <t>キフキンジュリョウショウメイショ</t>
    </rPh>
    <rPh sb="77" eb="79">
      <t>シヨウ</t>
    </rPh>
    <rPh sb="81" eb="85">
      <t>カクテイシンコク</t>
    </rPh>
    <rPh sb="86" eb="87">
      <t>フク</t>
    </rPh>
    <rPh sb="89" eb="91">
      <t>シンコク</t>
    </rPh>
    <rPh sb="93" eb="95">
      <t>ヒツヨウ</t>
    </rPh>
    <rPh sb="104" eb="106">
      <t>チュウイ</t>
    </rPh>
    <phoneticPr fontId="2"/>
  </si>
  <si>
    <t>です！</t>
    <phoneticPr fontId="2"/>
  </si>
  <si>
    <t>※住宅ローン控除や配当控除等の税額控除を受けられている場合、ふるさと納税を行っても引ける税額がない場合がありますのでご注意ください。</t>
    <phoneticPr fontId="2"/>
  </si>
  <si>
    <t>合計所得が500万円以下で、配偶者と死別した女性、
または配偶者と離婚し扶養している親族がいる女性</t>
    <rPh sb="0" eb="4">
      <t>ゴウケイショトク</t>
    </rPh>
    <rPh sb="8" eb="12">
      <t>マンエンイカ</t>
    </rPh>
    <rPh sb="14" eb="17">
      <t>ハイグウシャ</t>
    </rPh>
    <rPh sb="18" eb="20">
      <t>シベツ</t>
    </rPh>
    <rPh sb="22" eb="24">
      <t>ジョセイ</t>
    </rPh>
    <rPh sb="29" eb="32">
      <t>ハイグウシャ</t>
    </rPh>
    <rPh sb="33" eb="35">
      <t>リコン</t>
    </rPh>
    <rPh sb="36" eb="38">
      <t>フヨウ</t>
    </rPh>
    <rPh sb="42" eb="44">
      <t>シンゾク</t>
    </rPh>
    <rPh sb="47" eb="49">
      <t>ジョセイ</t>
    </rPh>
    <phoneticPr fontId="2"/>
  </si>
  <si>
    <t>課税標準額-人的控除の差</t>
    <rPh sb="0" eb="5">
      <t>カゼイヒョウジュンガク</t>
    </rPh>
    <rPh sb="6" eb="10">
      <t>ジンテキコウジョ</t>
    </rPh>
    <rPh sb="11" eb="12">
      <t>サ</t>
    </rPh>
    <phoneticPr fontId="2"/>
  </si>
  <si>
    <r>
      <t>個人住民税所得割額*20/</t>
    </r>
    <r>
      <rPr>
        <sz val="11"/>
        <color theme="8"/>
        <rFont val="HGP創英角ﾎﾟｯﾌﾟ体"/>
        <family val="3"/>
        <charset val="128"/>
      </rPr>
      <t>84.895</t>
    </r>
    <r>
      <rPr>
        <sz val="11"/>
        <color theme="1"/>
        <rFont val="游ゴシック"/>
        <family val="2"/>
        <charset val="128"/>
        <scheme val="minor"/>
      </rPr>
      <t>+2000</t>
    </r>
    <rPh sb="0" eb="5">
      <t>コジンジュウミンゼイ</t>
    </rPh>
    <rPh sb="5" eb="8">
      <t>ショトクワリ</t>
    </rPh>
    <rPh sb="8" eb="9">
      <t>ガク</t>
    </rPh>
    <phoneticPr fontId="2"/>
  </si>
  <si>
    <r>
      <t>個人住民税所得割額*20/</t>
    </r>
    <r>
      <rPr>
        <sz val="11"/>
        <color theme="8"/>
        <rFont val="HGP創英角ﾎﾟｯﾌﾟ体"/>
        <family val="3"/>
        <charset val="128"/>
      </rPr>
      <t>79.79</t>
    </r>
    <r>
      <rPr>
        <sz val="11"/>
        <color theme="1"/>
        <rFont val="游ゴシック"/>
        <family val="2"/>
        <charset val="128"/>
        <scheme val="minor"/>
      </rPr>
      <t>+2000</t>
    </r>
    <phoneticPr fontId="2"/>
  </si>
  <si>
    <r>
      <t>個人住民税所得割額*20/</t>
    </r>
    <r>
      <rPr>
        <sz val="11"/>
        <color theme="8"/>
        <rFont val="HGP創英角ﾎﾟｯﾌﾟ体"/>
        <family val="3"/>
        <charset val="128"/>
      </rPr>
      <t>69.58</t>
    </r>
    <r>
      <rPr>
        <sz val="11"/>
        <color theme="1"/>
        <rFont val="游ゴシック"/>
        <family val="2"/>
        <charset val="128"/>
        <scheme val="minor"/>
      </rPr>
      <t>+2000</t>
    </r>
    <phoneticPr fontId="2"/>
  </si>
  <si>
    <r>
      <t>個人住民税所得割額*20/</t>
    </r>
    <r>
      <rPr>
        <sz val="11"/>
        <color theme="8"/>
        <rFont val="HGP創英角ﾎﾟｯﾌﾟ体"/>
        <family val="3"/>
        <charset val="128"/>
      </rPr>
      <t>66.517</t>
    </r>
    <r>
      <rPr>
        <sz val="11"/>
        <color theme="1"/>
        <rFont val="游ゴシック"/>
        <family val="2"/>
        <charset val="128"/>
        <scheme val="minor"/>
      </rPr>
      <t>+2000</t>
    </r>
    <phoneticPr fontId="2"/>
  </si>
  <si>
    <r>
      <t>個人住民税所得割額*20/</t>
    </r>
    <r>
      <rPr>
        <sz val="11"/>
        <color theme="8"/>
        <rFont val="HGP創英角ﾎﾟｯﾌﾟ体"/>
        <family val="3"/>
        <charset val="128"/>
      </rPr>
      <t>56.307</t>
    </r>
    <r>
      <rPr>
        <sz val="11"/>
        <color theme="1"/>
        <rFont val="游ゴシック"/>
        <family val="2"/>
        <charset val="128"/>
        <scheme val="minor"/>
      </rPr>
      <t>+2000</t>
    </r>
    <phoneticPr fontId="2"/>
  </si>
  <si>
    <r>
      <t>個人住民税所得割額*20/</t>
    </r>
    <r>
      <rPr>
        <sz val="11"/>
        <color theme="8"/>
        <rFont val="HGP創英角ﾎﾟｯﾌﾟ体"/>
        <family val="3"/>
        <charset val="128"/>
      </rPr>
      <t>49.16</t>
    </r>
    <r>
      <rPr>
        <sz val="11"/>
        <color theme="1"/>
        <rFont val="游ゴシック"/>
        <family val="2"/>
        <charset val="128"/>
        <scheme val="minor"/>
      </rPr>
      <t>+2000</t>
    </r>
    <phoneticPr fontId="2"/>
  </si>
  <si>
    <r>
      <t>個人住民税所得割額*20/</t>
    </r>
    <r>
      <rPr>
        <sz val="11"/>
        <color theme="8"/>
        <rFont val="HGP創英角ﾎﾟｯﾌﾟ体"/>
        <family val="3"/>
        <charset val="128"/>
      </rPr>
      <t>44.055</t>
    </r>
    <r>
      <rPr>
        <sz val="11"/>
        <color theme="1"/>
        <rFont val="游ゴシック"/>
        <family val="2"/>
        <charset val="128"/>
        <scheme val="minor"/>
      </rPr>
      <t>+2000</t>
    </r>
    <rPh sb="0" eb="9">
      <t>コジンジュウミンゼイショトクワリガク</t>
    </rPh>
    <phoneticPr fontId="2"/>
  </si>
  <si>
    <r>
      <t>ふるさと納税限度額　≦　</t>
    </r>
    <r>
      <rPr>
        <sz val="14"/>
        <color theme="1"/>
        <rFont val="HGP創英角ﾎﾟｯﾌﾟ体"/>
        <family val="3"/>
        <charset val="128"/>
      </rPr>
      <t>個人住民税所得割額×20（％）÷</t>
    </r>
    <r>
      <rPr>
        <sz val="14"/>
        <color theme="8"/>
        <rFont val="HGP創英角ﾎﾟｯﾌﾟ体"/>
        <family val="3"/>
        <charset val="128"/>
      </rPr>
      <t>控除割合</t>
    </r>
    <r>
      <rPr>
        <sz val="14"/>
        <color theme="1"/>
        <rFont val="HGP創英角ﾎﾟｯﾌﾟ体"/>
        <family val="3"/>
        <charset val="128"/>
      </rPr>
      <t>+2000</t>
    </r>
    <rPh sb="4" eb="9">
      <t>ノウゼイゲンドガク</t>
    </rPh>
    <rPh sb="12" eb="21">
      <t>コジンジュウミンゼイショトクワリガク</t>
    </rPh>
    <rPh sb="28" eb="32">
      <t>コウジョワリアイ</t>
    </rPh>
    <phoneticPr fontId="2"/>
  </si>
  <si>
    <t>身体障害１～2級、精神障害1級、療育A判定、ふくし課の「障害者控除
対象者認定書」で証明される特別障害者のいずれかに該当する者</t>
    <rPh sb="25" eb="26">
      <t>カ</t>
    </rPh>
    <rPh sb="28" eb="31">
      <t>ショウガイシャ</t>
    </rPh>
    <rPh sb="31" eb="33">
      <t>コウジョ</t>
    </rPh>
    <rPh sb="34" eb="36">
      <t>タイショウ</t>
    </rPh>
    <rPh sb="36" eb="37">
      <t>シャ</t>
    </rPh>
    <rPh sb="37" eb="40">
      <t>ニンテイショ</t>
    </rPh>
    <rPh sb="42" eb="44">
      <t>ショウメイ</t>
    </rPh>
    <rPh sb="47" eb="49">
      <t>トクベツ</t>
    </rPh>
    <rPh sb="49" eb="52">
      <t>ショウガイシャ</t>
    </rPh>
    <rPh sb="62" eb="63">
      <t>シャ</t>
    </rPh>
    <phoneticPr fontId="2"/>
  </si>
  <si>
    <t>身体障害３級以下、精神障害２級または３級、療育手帳BまたはC判定、
ふくし課の「障害者控除対象者認定書」で証明される障害者のいずれかに該当する者</t>
    <rPh sb="0" eb="2">
      <t>シンタイ</t>
    </rPh>
    <rPh sb="2" eb="4">
      <t>ショウガイ</t>
    </rPh>
    <rPh sb="5" eb="6">
      <t>キュウ</t>
    </rPh>
    <rPh sb="6" eb="8">
      <t>イカ</t>
    </rPh>
    <rPh sb="9" eb="11">
      <t>セイシン</t>
    </rPh>
    <rPh sb="11" eb="13">
      <t>ショウガイ</t>
    </rPh>
    <rPh sb="14" eb="15">
      <t>キュウ</t>
    </rPh>
    <rPh sb="19" eb="20">
      <t>キュウ</t>
    </rPh>
    <rPh sb="21" eb="23">
      <t>リョウイク</t>
    </rPh>
    <rPh sb="23" eb="25">
      <t>テチョウ</t>
    </rPh>
    <rPh sb="30" eb="32">
      <t>ハンテイ</t>
    </rPh>
    <rPh sb="37" eb="38">
      <t>カ</t>
    </rPh>
    <rPh sb="40" eb="43">
      <t>ショウガイシャ</t>
    </rPh>
    <rPh sb="43" eb="45">
      <t>コウジョ</t>
    </rPh>
    <rPh sb="45" eb="47">
      <t>タイショウ</t>
    </rPh>
    <rPh sb="47" eb="48">
      <t>シャ</t>
    </rPh>
    <rPh sb="48" eb="51">
      <t>ニンテイショ</t>
    </rPh>
    <rPh sb="53" eb="55">
      <t>ショウメイ</t>
    </rPh>
    <rPh sb="58" eb="61">
      <t>ショウガイシャ</t>
    </rPh>
    <rPh sb="67" eb="69">
      <t>ガイトウ</t>
    </rPh>
    <rPh sb="71" eb="72">
      <t>シャ</t>
    </rPh>
    <phoneticPr fontId="2"/>
  </si>
  <si>
    <r>
      <t xml:space="preserve">扶養対象者
</t>
    </r>
    <r>
      <rPr>
        <sz val="8"/>
        <color theme="1"/>
        <rFont val="游ゴシック"/>
        <family val="3"/>
        <charset val="128"/>
        <scheme val="minor"/>
      </rPr>
      <t>（</t>
    </r>
    <r>
      <rPr>
        <sz val="8"/>
        <color rgb="FFFF0000"/>
        <rFont val="游ゴシック"/>
        <family val="3"/>
        <charset val="128"/>
        <scheme val="minor"/>
      </rPr>
      <t>合計所得金額が48万円以下</t>
    </r>
    <r>
      <rPr>
        <sz val="8"/>
        <color theme="1"/>
        <rFont val="游ゴシック"/>
        <family val="3"/>
        <charset val="128"/>
        <scheme val="minor"/>
      </rPr>
      <t>の方）</t>
    </r>
    <rPh sb="0" eb="5">
      <t>フヨウタイショウシャ</t>
    </rPh>
    <rPh sb="7" eb="13">
      <t>ゴウケイショトクキンガク</t>
    </rPh>
    <rPh sb="16" eb="20">
      <t>マンエンイカ</t>
    </rPh>
    <rPh sb="21" eb="22">
      <t>カタ</t>
    </rPh>
    <phoneticPr fontId="2"/>
  </si>
  <si>
    <t>配偶者と離婚または死別しており、生計を一にする子
（総所得金額等が48万円以下）がいる、合計所得が500万円以下の女性</t>
    <rPh sb="0" eb="3">
      <t>ハイグウシャ</t>
    </rPh>
    <rPh sb="4" eb="6">
      <t>リコン</t>
    </rPh>
    <rPh sb="9" eb="11">
      <t>シベツ</t>
    </rPh>
    <rPh sb="16" eb="18">
      <t>セイケイ</t>
    </rPh>
    <rPh sb="19" eb="20">
      <t>イツ</t>
    </rPh>
    <rPh sb="23" eb="24">
      <t>コ</t>
    </rPh>
    <rPh sb="44" eb="48">
      <t>ゴウケイショトク</t>
    </rPh>
    <rPh sb="52" eb="56">
      <t>マンエンイカ</t>
    </rPh>
    <rPh sb="57" eb="59">
      <t>ジョセイ</t>
    </rPh>
    <phoneticPr fontId="2"/>
  </si>
  <si>
    <t>配偶者と離婚または死別しており、生計を一にする子
（総所得金額等が48万円以下）がいる、合計所得が500万円以下の男性</t>
    <rPh sb="16" eb="18">
      <t>セイケイ</t>
    </rPh>
    <rPh sb="19" eb="20">
      <t>イツ</t>
    </rPh>
    <rPh sb="23" eb="24">
      <t>コ</t>
    </rPh>
    <rPh sb="44" eb="48">
      <t>ゴウケイショトク</t>
    </rPh>
    <rPh sb="52" eb="56">
      <t>マンエンイカ</t>
    </rPh>
    <rPh sb="57" eb="59">
      <t>ダンセイ</t>
    </rPh>
    <phoneticPr fontId="2"/>
  </si>
  <si>
    <r>
      <t>※</t>
    </r>
    <r>
      <rPr>
        <sz val="12"/>
        <color theme="1"/>
        <rFont val="HGPｺﾞｼｯｸE"/>
        <family val="3"/>
        <charset val="128"/>
      </rPr>
      <t>ふるさと納税する年の所得や各種控除の変動により、ふるさと納税できる金額は変わってきます</t>
    </r>
    <r>
      <rPr>
        <sz val="11"/>
        <color theme="1"/>
        <rFont val="游ゴシック"/>
        <family val="3"/>
        <charset val="128"/>
        <scheme val="minor"/>
      </rPr>
      <t>ので、ご注意ください。（限度額以上のふるさと納税は税額控除をするメリットがありませんので、</t>
    </r>
    <r>
      <rPr>
        <u val="double"/>
        <sz val="11"/>
        <color theme="1"/>
        <rFont val="游ゴシック"/>
        <family val="3"/>
        <charset val="128"/>
        <scheme val="minor"/>
      </rPr>
      <t>変動を見込んだ少し少なめの金額でふるさと納税をすることをお勧め</t>
    </r>
    <r>
      <rPr>
        <sz val="11"/>
        <color theme="1"/>
        <rFont val="游ゴシック"/>
        <family val="3"/>
        <charset val="128"/>
        <scheme val="minor"/>
      </rPr>
      <t>しています。）</t>
    </r>
    <rPh sb="5" eb="7">
      <t>ノウゼイ</t>
    </rPh>
    <rPh sb="9" eb="10">
      <t>ネン</t>
    </rPh>
    <rPh sb="11" eb="13">
      <t>ショトク</t>
    </rPh>
    <rPh sb="14" eb="16">
      <t>カクシュ</t>
    </rPh>
    <rPh sb="16" eb="18">
      <t>コウジョ</t>
    </rPh>
    <rPh sb="19" eb="21">
      <t>ヘンドウ</t>
    </rPh>
    <rPh sb="29" eb="31">
      <t>ノウゼイ</t>
    </rPh>
    <rPh sb="34" eb="36">
      <t>キンガク</t>
    </rPh>
    <rPh sb="37" eb="38">
      <t>カ</t>
    </rPh>
    <rPh sb="48" eb="50">
      <t>チュウイ</t>
    </rPh>
    <rPh sb="56" eb="59">
      <t>ゲンドガク</t>
    </rPh>
    <rPh sb="59" eb="61">
      <t>イジョウ</t>
    </rPh>
    <rPh sb="66" eb="68">
      <t>ノウゼイ</t>
    </rPh>
    <rPh sb="69" eb="73">
      <t>ゼイガクコウジョ</t>
    </rPh>
    <rPh sb="89" eb="91">
      <t>ヘンドウ</t>
    </rPh>
    <rPh sb="96" eb="97">
      <t>スコ</t>
    </rPh>
    <rPh sb="98" eb="99">
      <t>スク</t>
    </rPh>
    <phoneticPr fontId="2"/>
  </si>
  <si>
    <t>調整控除後の個人住民税所得割額
（町・県分合算）</t>
    <rPh sb="0" eb="5">
      <t>チョウセイコウジョゴ</t>
    </rPh>
    <rPh sb="6" eb="15">
      <t>コジンジュウミンゼイショトクワリガク</t>
    </rPh>
    <rPh sb="17" eb="18">
      <t>チョウ</t>
    </rPh>
    <rPh sb="19" eb="23">
      <t>ケンブンガッサン</t>
    </rPh>
    <phoneticPr fontId="2"/>
  </si>
  <si>
    <t>（円）</t>
    <rPh sb="1" eb="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</si>
</sst>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00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9"/>
      <name val="HGP創英角ﾎﾟｯﾌﾟ体"/>
      <family val="3"/>
      <charset val="128"/>
    </font>
    <font>
      <sz val="11"/>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HGP創英角ﾎﾟｯﾌﾟ体"/>
      <family val="3"/>
      <charset val="128"/>
    </font>
    <font>
      <sz val="16"/>
      <color theme="1"/>
      <name val="HGP創英角ﾎﾟｯﾌﾟ体"/>
      <family val="3"/>
      <charset val="128"/>
    </font>
    <font>
      <sz val="12"/>
      <color theme="1"/>
      <name val="游ゴシック"/>
      <family val="3"/>
      <charset val="128"/>
      <scheme val="minor"/>
    </font>
    <font>
      <sz val="12"/>
      <color theme="1"/>
      <name val="HGPｺﾞｼｯｸE"/>
      <family val="3"/>
      <charset val="128"/>
    </font>
    <font>
      <sz val="11"/>
      <color theme="0"/>
      <name val="游ゴシック"/>
      <family val="2"/>
      <charset val="128"/>
      <scheme val="minor"/>
    </font>
    <font>
      <sz val="8"/>
      <color theme="1"/>
      <name val="游ゴシック"/>
      <family val="3"/>
      <charset val="128"/>
      <scheme val="minor"/>
    </font>
    <font>
      <sz val="14"/>
      <color theme="1"/>
      <name val="游ゴシック"/>
      <family val="3"/>
      <charset val="128"/>
      <scheme val="minor"/>
    </font>
    <font>
      <sz val="14"/>
      <color theme="0"/>
      <name val="游ゴシック"/>
      <family val="3"/>
      <charset val="128"/>
      <scheme val="minor"/>
    </font>
    <font>
      <u val="double"/>
      <sz val="11"/>
      <color theme="1"/>
      <name val="游ゴシック"/>
      <family val="3"/>
      <charset val="128"/>
      <scheme val="minor"/>
    </font>
    <font>
      <sz val="16"/>
      <color theme="0"/>
      <name val="HGP創英角ﾎﾟｯﾌﾟ体"/>
      <family val="3"/>
      <charset val="128"/>
    </font>
    <font>
      <sz val="11"/>
      <color theme="0"/>
      <name val="游ゴシック"/>
      <family val="3"/>
      <charset val="128"/>
      <scheme val="minor"/>
    </font>
    <font>
      <sz val="14"/>
      <color theme="0"/>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11"/>
      <color theme="8"/>
      <name val="HGP創英角ﾎﾟｯﾌﾟ体"/>
      <family val="3"/>
      <charset val="128"/>
    </font>
    <font>
      <sz val="14"/>
      <color theme="8"/>
      <name val="HGP創英角ﾎﾟｯﾌﾟ体"/>
      <family val="3"/>
      <charset val="128"/>
    </font>
    <font>
      <sz val="8"/>
      <color rgb="FFFF0000"/>
      <name val="游ゴシック"/>
      <family val="3"/>
      <charset val="128"/>
      <scheme val="minor"/>
    </font>
    <font>
      <sz val="8"/>
      <color theme="0"/>
      <name val="游ゴシック"/>
      <family val="3"/>
      <charset val="128"/>
      <scheme val="minor"/>
    </font>
    <font>
      <sz val="18"/>
      <color theme="5"/>
      <name val="HGP創英角ﾎﾟｯﾌﾟ体"/>
      <family val="3"/>
      <charset val="128"/>
    </font>
    <font>
      <sz val="11"/>
      <color theme="6"/>
      <name val="游ゴシック"/>
      <family val="2"/>
      <charset val="128"/>
      <scheme val="minor"/>
    </font>
    <font>
      <sz val="11"/>
      <color theme="6"/>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DashDot">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0" xfId="0" applyFont="1">
      <alignment vertical="center"/>
    </xf>
    <xf numFmtId="0" fontId="6" fillId="0" borderId="0" xfId="0" applyFont="1">
      <alignment vertical="center"/>
    </xf>
    <xf numFmtId="0" fontId="8" fillId="0" borderId="0" xfId="1" applyNumberFormat="1" applyFont="1" applyAlignment="1">
      <alignment vertical="center"/>
    </xf>
    <xf numFmtId="0" fontId="0" fillId="0" borderId="0" xfId="0" applyFill="1" applyBorder="1">
      <alignment vertical="center"/>
    </xf>
    <xf numFmtId="0" fontId="0" fillId="0" borderId="4" xfId="0" applyBorder="1">
      <alignment vertical="center"/>
    </xf>
    <xf numFmtId="0" fontId="0" fillId="0" borderId="2" xfId="0" applyBorder="1" applyAlignment="1">
      <alignment horizontal="right" vertical="center"/>
    </xf>
    <xf numFmtId="0" fontId="0" fillId="0" borderId="0" xfId="0" applyAlignment="1">
      <alignment vertical="top" wrapText="1"/>
    </xf>
    <xf numFmtId="0" fontId="9" fillId="0" borderId="0" xfId="0" applyFont="1">
      <alignment vertical="center"/>
    </xf>
    <xf numFmtId="0" fontId="7" fillId="0" borderId="0" xfId="0" applyFont="1">
      <alignment vertical="center"/>
    </xf>
    <xf numFmtId="38" fontId="6" fillId="0" borderId="0" xfId="1" applyFont="1" applyFill="1" applyBorder="1" applyAlignment="1">
      <alignment horizontal="center" vertical="center"/>
    </xf>
    <xf numFmtId="38" fontId="5" fillId="0" borderId="1" xfId="1" applyFont="1" applyFill="1" applyBorder="1" applyAlignment="1">
      <alignment horizontal="center" vertical="center" wrapText="1"/>
    </xf>
    <xf numFmtId="38" fontId="9" fillId="0" borderId="0" xfId="1" applyFont="1" applyFill="1" applyBorder="1" applyAlignment="1">
      <alignment horizontal="center" vertical="center"/>
    </xf>
    <xf numFmtId="38" fontId="12" fillId="0" borderId="0" xfId="1" applyFont="1" applyFill="1" applyBorder="1" applyAlignment="1">
      <alignment horizontal="center" vertical="center" wrapText="1"/>
    </xf>
    <xf numFmtId="0" fontId="13" fillId="0" borderId="0" xfId="0" applyFont="1" applyBorder="1" applyAlignment="1">
      <alignment vertical="center"/>
    </xf>
    <xf numFmtId="38" fontId="13" fillId="0" borderId="0" xfId="1" applyFont="1" applyFill="1" applyBorder="1" applyAlignment="1">
      <alignment vertical="center"/>
    </xf>
    <xf numFmtId="38" fontId="12" fillId="0" borderId="0" xfId="1" applyFont="1" applyFill="1" applyBorder="1" applyAlignment="1">
      <alignment vertical="center" wrapText="1"/>
    </xf>
    <xf numFmtId="38" fontId="4" fillId="0" borderId="0" xfId="1" applyFont="1" applyFill="1" applyBorder="1" applyAlignment="1">
      <alignment horizontal="right" vertical="center" wrapText="1"/>
    </xf>
    <xf numFmtId="38" fontId="4" fillId="0" borderId="4" xfId="1" applyFont="1" applyFill="1" applyBorder="1" applyAlignment="1">
      <alignment horizontal="left" vertical="center"/>
    </xf>
    <xf numFmtId="0" fontId="0" fillId="0" borderId="0" xfId="0" applyBorder="1">
      <alignment vertical="center"/>
    </xf>
    <xf numFmtId="0" fontId="8" fillId="0" borderId="0" xfId="1" applyNumberFormat="1" applyFont="1" applyBorder="1" applyAlignment="1">
      <alignment vertical="center"/>
    </xf>
    <xf numFmtId="38" fontId="6" fillId="0" borderId="6" xfId="1" applyFont="1" applyFill="1" applyBorder="1" applyAlignment="1">
      <alignment horizontal="center" vertical="center"/>
    </xf>
    <xf numFmtId="0" fontId="0" fillId="0" borderId="6" xfId="0" applyFill="1" applyBorder="1">
      <alignment vertical="center"/>
    </xf>
    <xf numFmtId="0" fontId="0" fillId="0" borderId="6" xfId="0" applyBorder="1">
      <alignment vertical="center"/>
    </xf>
    <xf numFmtId="0" fontId="8" fillId="0" borderId="6" xfId="1" applyNumberFormat="1" applyFont="1" applyBorder="1" applyAlignment="1">
      <alignment vertical="center"/>
    </xf>
    <xf numFmtId="38" fontId="6" fillId="2" borderId="1" xfId="1" applyFont="1" applyFill="1" applyBorder="1" applyAlignment="1" applyProtection="1">
      <alignment horizontal="center" vertical="center"/>
      <protection locked="0"/>
    </xf>
    <xf numFmtId="38" fontId="13" fillId="2" borderId="2" xfId="1" applyFont="1" applyFill="1" applyBorder="1" applyAlignment="1" applyProtection="1">
      <alignment horizontal="center" vertical="center"/>
      <protection locked="0"/>
    </xf>
    <xf numFmtId="0" fontId="0" fillId="0" borderId="7" xfId="0" applyFill="1" applyBorder="1">
      <alignment vertical="center"/>
    </xf>
    <xf numFmtId="0" fontId="0" fillId="2" borderId="7" xfId="0" applyFill="1" applyBorder="1" applyProtection="1">
      <alignment vertical="center"/>
      <protection locked="0"/>
    </xf>
    <xf numFmtId="0" fontId="0" fillId="0" borderId="7" xfId="0" applyBorder="1">
      <alignment vertical="center"/>
    </xf>
    <xf numFmtId="0" fontId="0" fillId="0" borderId="8" xfId="0" applyFill="1" applyBorder="1">
      <alignment vertical="center"/>
    </xf>
    <xf numFmtId="0" fontId="0" fillId="0" borderId="8" xfId="0" applyBorder="1">
      <alignment vertical="center"/>
    </xf>
    <xf numFmtId="0" fontId="0" fillId="2" borderId="9" xfId="0" applyFill="1" applyBorder="1" applyProtection="1">
      <alignment vertical="center"/>
      <protection locked="0"/>
    </xf>
    <xf numFmtId="38" fontId="17" fillId="0" borderId="0" xfId="0" applyNumberFormat="1" applyFont="1" applyFill="1">
      <alignment vertical="center"/>
    </xf>
    <xf numFmtId="0" fontId="16" fillId="0" borderId="0" xfId="1" applyNumberFormat="1" applyFont="1" applyFill="1" applyAlignment="1">
      <alignment vertical="center"/>
    </xf>
    <xf numFmtId="0" fontId="11" fillId="0" borderId="0" xfId="0" applyFont="1" applyFill="1">
      <alignment vertical="center"/>
    </xf>
    <xf numFmtId="38" fontId="14" fillId="0" borderId="0" xfId="1" applyFont="1" applyFill="1" applyBorder="1" applyAlignment="1">
      <alignment horizontal="center" vertical="center"/>
    </xf>
    <xf numFmtId="38" fontId="18" fillId="0" borderId="6" xfId="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Alignment="1">
      <alignment horizontal="left" indent="3"/>
    </xf>
    <xf numFmtId="0" fontId="11" fillId="0" borderId="0" xfId="0" applyFont="1" applyFill="1" applyAlignment="1">
      <alignment horizontal="left" indent="4"/>
    </xf>
    <xf numFmtId="0" fontId="11" fillId="0" borderId="0" xfId="0" applyFont="1" applyFill="1" applyBorder="1">
      <alignment vertical="center"/>
    </xf>
    <xf numFmtId="0" fontId="16" fillId="0" borderId="0" xfId="0" applyFont="1" applyFill="1">
      <alignment vertical="center"/>
    </xf>
    <xf numFmtId="38" fontId="24" fillId="0" borderId="0" xfId="1" applyFont="1" applyFill="1" applyBorder="1" applyAlignment="1">
      <alignment vertical="center" wrapText="1"/>
    </xf>
    <xf numFmtId="177" fontId="0" fillId="0" borderId="1" xfId="0" applyNumberFormat="1" applyFill="1" applyBorder="1">
      <alignment vertical="center"/>
    </xf>
    <xf numFmtId="0" fontId="26" fillId="0" borderId="0" xfId="0" applyFont="1" applyFill="1" applyAlignment="1">
      <alignment vertical="center" wrapText="1"/>
    </xf>
    <xf numFmtId="0" fontId="27" fillId="0" borderId="0" xfId="0" applyFont="1" applyFill="1" applyAlignment="1">
      <alignment vertical="center" wrapText="1"/>
    </xf>
    <xf numFmtId="0" fontId="27" fillId="0" borderId="0" xfId="0" applyFont="1" applyFill="1">
      <alignment vertical="center"/>
    </xf>
    <xf numFmtId="0" fontId="0" fillId="0" borderId="0" xfId="0" applyAlignment="1">
      <alignment horizontal="right" vertical="center"/>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2" xfId="0" applyBorder="1" applyAlignment="1">
      <alignment horizontal="center" vertical="center" wrapText="1"/>
    </xf>
    <xf numFmtId="0" fontId="0" fillId="0" borderId="3" xfId="0" applyBorder="1" applyAlignment="1">
      <alignment horizontal="center" vertical="center" wrapText="1"/>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4" xfId="1" applyFont="1" applyFill="1" applyBorder="1" applyAlignment="1">
      <alignment horizontal="center" vertical="center"/>
    </xf>
    <xf numFmtId="0" fontId="0"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2" borderId="0" xfId="0" applyFill="1" applyAlignment="1" applyProtection="1">
      <alignment horizontal="center" vertical="center" wrapText="1"/>
      <protection locked="0"/>
    </xf>
    <xf numFmtId="0" fontId="4" fillId="0" borderId="0" xfId="0" applyFont="1" applyAlignment="1">
      <alignment horizontal="left" vertical="center" wrapText="1"/>
    </xf>
    <xf numFmtId="0" fontId="19" fillId="0" borderId="2" xfId="0" applyFont="1" applyBorder="1" applyAlignment="1">
      <alignment horizontal="center" vertical="center"/>
    </xf>
    <xf numFmtId="0" fontId="20"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25" fillId="0" borderId="0" xfId="0" applyNumberFormat="1" applyFont="1" applyFill="1" applyAlignment="1">
      <alignment horizontal="center" vertical="center"/>
    </xf>
    <xf numFmtId="38" fontId="16" fillId="0" borderId="0" xfId="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7</xdr:row>
      <xdr:rowOff>38100</xdr:rowOff>
    </xdr:from>
    <xdr:to>
      <xdr:col>4</xdr:col>
      <xdr:colOff>352425</xdr:colOff>
      <xdr:row>14</xdr:row>
      <xdr:rowOff>485775</xdr:rowOff>
    </xdr:to>
    <xdr:sp macro="" textlink="">
      <xdr:nvSpPr>
        <xdr:cNvPr id="2" name="右中かっこ 1"/>
        <xdr:cNvSpPr/>
      </xdr:nvSpPr>
      <xdr:spPr>
        <a:xfrm>
          <a:off x="3248025" y="2019300"/>
          <a:ext cx="723900" cy="4181475"/>
        </a:xfrm>
        <a:prstGeom prst="rightBrace">
          <a:avLst>
            <a:gd name="adj1" fmla="val 8333"/>
            <a:gd name="adj2" fmla="val 4385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1826558</xdr:colOff>
      <xdr:row>26</xdr:row>
      <xdr:rowOff>67235</xdr:rowOff>
    </xdr:from>
    <xdr:to>
      <xdr:col>12</xdr:col>
      <xdr:colOff>504264</xdr:colOff>
      <xdr:row>29</xdr:row>
      <xdr:rowOff>212912</xdr:rowOff>
    </xdr:to>
    <xdr:sp macro="" textlink="">
      <xdr:nvSpPr>
        <xdr:cNvPr id="4" name="テキスト ボックス 3"/>
        <xdr:cNvSpPr txBox="1"/>
      </xdr:nvSpPr>
      <xdr:spPr>
        <a:xfrm>
          <a:off x="7003676" y="8774206"/>
          <a:ext cx="7642412" cy="862853"/>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ja-JP" altLang="en-US" sz="1100"/>
            <a:t>・＊●「</a:t>
          </a:r>
          <a:r>
            <a:rPr kumimoji="1" lang="ja-JP" altLang="en-US" sz="1100">
              <a:solidFill>
                <a:schemeClr val="accent5"/>
              </a:solidFill>
              <a:latin typeface="HGP創英角ﾎﾟｯﾌﾟ体" panose="040B0A00000000000000" pitchFamily="50" charset="-128"/>
              <a:ea typeface="HGP創英角ﾎﾟｯﾌﾟ体" panose="040B0A00000000000000" pitchFamily="50" charset="-128"/>
            </a:rPr>
            <a:t>控除割合</a:t>
          </a:r>
          <a:r>
            <a:rPr kumimoji="1" lang="ja-JP" altLang="en-US" sz="1100"/>
            <a:t>」とは●＊・</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右上に示している「計算式」の</a:t>
          </a:r>
          <a:r>
            <a:rPr kumimoji="1" lang="ja-JP" altLang="ja-JP" sz="1100">
              <a:solidFill>
                <a:schemeClr val="accent5"/>
              </a:solidFill>
              <a:effectLst/>
              <a:latin typeface="HGP創英角ﾎﾟｯﾌﾟ体" panose="040B0A00000000000000" pitchFamily="50" charset="-128"/>
              <a:ea typeface="HGP創英角ﾎﾟｯﾌﾟ体" panose="040B0A00000000000000" pitchFamily="50" charset="-128"/>
              <a:cs typeface="+mn-cs"/>
            </a:rPr>
            <a:t>青色</a:t>
          </a:r>
          <a:r>
            <a:rPr kumimoji="1" lang="ja-JP" altLang="ja-JP" sz="1100">
              <a:solidFill>
                <a:schemeClr val="dk1"/>
              </a:solidFill>
              <a:effectLst/>
              <a:latin typeface="+mn-lt"/>
              <a:ea typeface="+mn-ea"/>
              <a:cs typeface="+mn-cs"/>
            </a:rPr>
            <a:t>の部分</a:t>
          </a:r>
          <a:r>
            <a:rPr kumimoji="1" lang="ja-JP" altLang="en-US" sz="1100">
              <a:solidFill>
                <a:schemeClr val="dk1"/>
              </a:solidFill>
              <a:effectLst/>
              <a:latin typeface="+mn-lt"/>
              <a:ea typeface="+mn-ea"/>
              <a:cs typeface="+mn-cs"/>
            </a:rPr>
            <a:t>のことです。</a:t>
          </a:r>
          <a:r>
            <a:rPr kumimoji="1" lang="ja-JP" altLang="en-US" sz="1100"/>
            <a:t>「</a:t>
          </a:r>
          <a:r>
            <a:rPr kumimoji="1" lang="en-US" altLang="ja-JP" sz="1100"/>
            <a:t>100</a:t>
          </a:r>
          <a:r>
            <a:rPr kumimoji="1" lang="ja-JP" altLang="en-US" sz="1100"/>
            <a:t>％</a:t>
          </a:r>
          <a:r>
            <a:rPr kumimoji="1" lang="en-US" altLang="ja-JP" sz="1100"/>
            <a:t>-10</a:t>
          </a:r>
          <a:r>
            <a:rPr kumimoji="1" lang="ja-JP" altLang="en-US" sz="1100"/>
            <a:t>％</a:t>
          </a:r>
          <a:r>
            <a:rPr kumimoji="1" lang="en-US" altLang="ja-JP" sz="1100"/>
            <a:t>-</a:t>
          </a:r>
          <a:r>
            <a:rPr kumimoji="1" lang="ja-JP" altLang="en-US" sz="1100"/>
            <a:t>所得税率</a:t>
          </a:r>
          <a:r>
            <a:rPr kumimoji="1" lang="en-US" altLang="ja-JP" sz="1100"/>
            <a:t>-</a:t>
          </a:r>
          <a:r>
            <a:rPr kumimoji="1" lang="ja-JP" altLang="en-US" sz="1100"/>
            <a:t>復興特別所得税率加算」で計算された割合となっており、「課税標準額ー人的控除の差」の金額の段階ごとに異なります。</a:t>
          </a:r>
        </a:p>
      </xdr:txBody>
    </xdr:sp>
    <xdr:clientData/>
  </xdr:twoCellAnchor>
  <xdr:twoCellAnchor>
    <xdr:from>
      <xdr:col>6</xdr:col>
      <xdr:colOff>1770529</xdr:colOff>
      <xdr:row>24</xdr:row>
      <xdr:rowOff>224117</xdr:rowOff>
    </xdr:from>
    <xdr:to>
      <xdr:col>11</xdr:col>
      <xdr:colOff>549088</xdr:colOff>
      <xdr:row>27</xdr:row>
      <xdr:rowOff>145677</xdr:rowOff>
    </xdr:to>
    <xdr:cxnSp macro="">
      <xdr:nvCxnSpPr>
        <xdr:cNvPr id="7" name="直線矢印コネクタ 6"/>
        <xdr:cNvCxnSpPr/>
      </xdr:nvCxnSpPr>
      <xdr:spPr>
        <a:xfrm flipV="1">
          <a:off x="9368117" y="8460441"/>
          <a:ext cx="4078942" cy="627530"/>
        </a:xfrm>
        <a:prstGeom prst="straightConnector1">
          <a:avLst/>
        </a:prstGeom>
        <a:ln w="571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0</xdr:row>
      <xdr:rowOff>44824</xdr:rowOff>
    </xdr:from>
    <xdr:ext cx="7048500" cy="1567238"/>
    <xdr:sp macro="" textlink="">
      <xdr:nvSpPr>
        <xdr:cNvPr id="5" name="角丸四角形吹き出し 4"/>
        <xdr:cNvSpPr/>
      </xdr:nvSpPr>
      <xdr:spPr>
        <a:xfrm>
          <a:off x="7687235" y="44824"/>
          <a:ext cx="7048500" cy="1567238"/>
        </a:xfrm>
        <a:prstGeom prst="wedgeRoundRectCallout">
          <a:avLst>
            <a:gd name="adj1" fmla="val -56131"/>
            <a:gd name="adj2" fmla="val 26847"/>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spAutoFit/>
        </a:bodyPr>
        <a:lstStyle/>
        <a:p>
          <a:pPr algn="l"/>
          <a:r>
            <a:rPr kumimoji="1" lang="ja-JP" altLang="en-US" sz="1100">
              <a:solidFill>
                <a:schemeClr val="tx1"/>
              </a:solidFill>
            </a:rPr>
            <a:t>＜会社の給与から住民税が天引きされている方＞「給与所得等に係る町民税・県民税特別徴収額の決定・変更通知書（納税義務者用）」の２か所の「所得割額⑥」の合計額です。（寄附金税額控除や住宅ローン控除がある方は摘要欄に記載がありますので、足してください。また、外国税額控除などほかの税額控除がある場合は、お問い合わせください。）</a:t>
          </a:r>
          <a:endParaRPr kumimoji="1" lang="en-US" altLang="ja-JP" sz="1100">
            <a:solidFill>
              <a:schemeClr val="tx1"/>
            </a:solidFill>
          </a:endParaRPr>
        </a:p>
        <a:p>
          <a:pPr algn="l"/>
          <a:r>
            <a:rPr kumimoji="1" lang="ja-JP" altLang="en-US" sz="1100">
              <a:solidFill>
                <a:schemeClr val="tx1"/>
              </a:solidFill>
            </a:rPr>
            <a:t>＜年金、口座、納付書のいずれかで住民税を収めている方＞「町民税・県民税納税通知書」の町民税・県民税課税明細②の総所得欄に記載の町民税・県民税の合計額から、調整控除の額を引いたものです。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tabSelected="1" view="pageBreakPreview" zoomScale="85" zoomScaleNormal="100" zoomScaleSheetLayoutView="85" workbookViewId="0">
      <selection activeCell="G9" sqref="G9"/>
    </sheetView>
  </sheetViews>
  <sheetFormatPr defaultRowHeight="18.75" x14ac:dyDescent="0.4"/>
  <cols>
    <col min="1" max="1" width="22.75" customWidth="1"/>
    <col min="2" max="2" width="16.5" customWidth="1"/>
    <col min="3" max="3" width="3.25" customWidth="1"/>
    <col min="4" max="4" width="5" customWidth="1"/>
    <col min="5" max="5" width="20.375" customWidth="1"/>
    <col min="6" max="6" width="31.75" customWidth="1"/>
    <col min="7" max="7" width="32.5" customWidth="1"/>
    <col min="8" max="8" width="3.75" customWidth="1"/>
    <col min="9" max="9" width="9.625" customWidth="1"/>
    <col min="10" max="10" width="11.75" customWidth="1"/>
    <col min="11" max="11" width="15.125" customWidth="1"/>
    <col min="12" max="12" width="16.375" customWidth="1"/>
  </cols>
  <sheetData>
    <row r="1" spans="1:15" x14ac:dyDescent="0.4">
      <c r="A1" s="11" t="s">
        <v>24</v>
      </c>
    </row>
    <row r="2" spans="1:15" ht="7.5" customHeight="1" x14ac:dyDescent="0.4"/>
    <row r="3" spans="1:15" x14ac:dyDescent="0.4">
      <c r="A3" t="s">
        <v>23</v>
      </c>
      <c r="F3" s="50" t="s">
        <v>52</v>
      </c>
    </row>
    <row r="4" spans="1:15" ht="37.5" customHeight="1" x14ac:dyDescent="0.4">
      <c r="A4" s="1" t="s">
        <v>0</v>
      </c>
      <c r="B4" s="54" t="s">
        <v>29</v>
      </c>
      <c r="C4" s="55"/>
      <c r="D4" s="55"/>
      <c r="E4" s="55"/>
      <c r="F4" s="2" t="s">
        <v>51</v>
      </c>
      <c r="H4" s="40"/>
      <c r="I4" s="41" t="s">
        <v>30</v>
      </c>
      <c r="J4" s="37"/>
      <c r="K4" s="37"/>
      <c r="L4" s="42" t="s">
        <v>2</v>
      </c>
      <c r="M4" s="37"/>
    </row>
    <row r="5" spans="1:15" ht="24" x14ac:dyDescent="0.4">
      <c r="A5" s="27">
        <v>0</v>
      </c>
      <c r="B5" s="56">
        <f>50000+D8+D9+D10+D11+D12+D13+D14+D15+K10+K11+K12+K7</f>
        <v>50000</v>
      </c>
      <c r="C5" s="57"/>
      <c r="D5" s="57"/>
      <c r="E5" s="57"/>
      <c r="F5" s="27">
        <v>0</v>
      </c>
      <c r="H5" s="43"/>
      <c r="I5" s="35">
        <f>A5-B5</f>
        <v>-50000</v>
      </c>
      <c r="J5" s="37"/>
      <c r="K5" s="37"/>
      <c r="L5" s="36">
        <f>IF(I5&lt;I19,J19,IF(I5&lt;I20,J20,IF(I5&lt;I21,J21,IF(I5&lt;I22,J22,IF(I5&lt;I23,J23,IF(I5&lt;I24,J24,IF(I5&gt;40000000,J25,"")))))))</f>
        <v>2000</v>
      </c>
      <c r="M5" s="37"/>
    </row>
    <row r="6" spans="1:15" ht="9.75" customHeight="1" x14ac:dyDescent="0.4">
      <c r="A6" s="12"/>
      <c r="G6" s="12"/>
      <c r="H6" s="6"/>
      <c r="L6" s="5"/>
    </row>
    <row r="7" spans="1:15" ht="39.75" customHeight="1" x14ac:dyDescent="0.4">
      <c r="A7" s="13" t="s">
        <v>47</v>
      </c>
      <c r="B7" s="58" t="s">
        <v>7</v>
      </c>
      <c r="C7" s="59"/>
      <c r="D7" s="14"/>
      <c r="E7" s="19" t="s">
        <v>20</v>
      </c>
      <c r="F7" s="62" t="s">
        <v>25</v>
      </c>
      <c r="G7" s="62"/>
      <c r="H7" s="62"/>
      <c r="I7" s="62"/>
      <c r="J7" s="6" t="s">
        <v>21</v>
      </c>
      <c r="K7" s="37">
        <f>IF(F7=O7,100000,IF(F7=O8,10000,IF(F7=O9,50000,IF(F7=O10,10000,IF(F7=O11,10000,IF(F7=O12,0))))))</f>
        <v>0</v>
      </c>
      <c r="L7" s="5"/>
      <c r="O7" s="47" t="s">
        <v>45</v>
      </c>
    </row>
    <row r="8" spans="1:15" ht="42" customHeight="1" x14ac:dyDescent="0.4">
      <c r="A8" s="13" t="s">
        <v>13</v>
      </c>
      <c r="B8" s="28">
        <v>0</v>
      </c>
      <c r="C8" s="20" t="s">
        <v>17</v>
      </c>
      <c r="D8" s="38">
        <f>B8*50000</f>
        <v>0</v>
      </c>
      <c r="E8" s="70" t="str">
        <f>IF(B8+B9&gt;1,"配偶者数は合計１人までです。","")</f>
        <v/>
      </c>
      <c r="F8" s="15"/>
      <c r="J8" s="16"/>
      <c r="L8" s="5"/>
      <c r="O8" s="48" t="s">
        <v>46</v>
      </c>
    </row>
    <row r="9" spans="1:15" ht="42" customHeight="1" x14ac:dyDescent="0.4">
      <c r="A9" s="13" t="s">
        <v>14</v>
      </c>
      <c r="B9" s="28">
        <v>0</v>
      </c>
      <c r="C9" s="20" t="s">
        <v>17</v>
      </c>
      <c r="D9" s="38">
        <f>B9*100000</f>
        <v>0</v>
      </c>
      <c r="E9" s="70"/>
      <c r="F9" s="15"/>
      <c r="G9" s="16"/>
      <c r="H9" s="6"/>
      <c r="L9" s="5"/>
      <c r="O9" s="48" t="s">
        <v>48</v>
      </c>
    </row>
    <row r="10" spans="1:15" ht="42" customHeight="1" x14ac:dyDescent="0.4">
      <c r="A10" s="13" t="s">
        <v>9</v>
      </c>
      <c r="B10" s="28">
        <v>0</v>
      </c>
      <c r="C10" s="20" t="s">
        <v>17</v>
      </c>
      <c r="D10" s="38">
        <f>0</f>
        <v>0</v>
      </c>
      <c r="E10" s="45"/>
      <c r="F10" s="60" t="s">
        <v>28</v>
      </c>
      <c r="G10" s="60"/>
      <c r="H10" s="29" t="s">
        <v>16</v>
      </c>
      <c r="I10" s="30">
        <v>0</v>
      </c>
      <c r="J10" s="31" t="s">
        <v>17</v>
      </c>
      <c r="K10" s="37">
        <f>I10*220000</f>
        <v>0</v>
      </c>
      <c r="L10" s="5"/>
      <c r="O10" s="48" t="s">
        <v>49</v>
      </c>
    </row>
    <row r="11" spans="1:15" ht="42" customHeight="1" x14ac:dyDescent="0.4">
      <c r="A11" s="13" t="s">
        <v>12</v>
      </c>
      <c r="B11" s="28">
        <v>0</v>
      </c>
      <c r="C11" s="20" t="s">
        <v>17</v>
      </c>
      <c r="D11" s="38">
        <f>B11*50000</f>
        <v>0</v>
      </c>
      <c r="E11" s="19" t="s">
        <v>15</v>
      </c>
      <c r="F11" s="61" t="s">
        <v>27</v>
      </c>
      <c r="G11" s="61"/>
      <c r="H11" s="32" t="s">
        <v>16</v>
      </c>
      <c r="I11" s="30">
        <v>0</v>
      </c>
      <c r="J11" s="33" t="s">
        <v>17</v>
      </c>
      <c r="K11" s="37">
        <f>I11*100000</f>
        <v>0</v>
      </c>
      <c r="L11" s="5"/>
      <c r="O11" s="48" t="s">
        <v>35</v>
      </c>
    </row>
    <row r="12" spans="1:15" ht="42" customHeight="1" x14ac:dyDescent="0.4">
      <c r="A12" s="13" t="s">
        <v>10</v>
      </c>
      <c r="B12" s="28">
        <v>0</v>
      </c>
      <c r="C12" s="20" t="s">
        <v>17</v>
      </c>
      <c r="D12" s="38">
        <f>B12*180000</f>
        <v>0</v>
      </c>
      <c r="E12" s="18"/>
      <c r="F12" s="63" t="s">
        <v>26</v>
      </c>
      <c r="G12" s="63"/>
      <c r="H12" s="6" t="s">
        <v>16</v>
      </c>
      <c r="I12" s="34">
        <v>0</v>
      </c>
      <c r="J12" t="s">
        <v>17</v>
      </c>
      <c r="K12" s="37">
        <f>I12*10000</f>
        <v>0</v>
      </c>
      <c r="L12" s="5"/>
      <c r="O12" s="49" t="s">
        <v>22</v>
      </c>
    </row>
    <row r="13" spans="1:15" ht="42" customHeight="1" x14ac:dyDescent="0.4">
      <c r="A13" s="13" t="s">
        <v>11</v>
      </c>
      <c r="B13" s="28">
        <v>0</v>
      </c>
      <c r="C13" s="20" t="s">
        <v>17</v>
      </c>
      <c r="D13" s="38">
        <f>B13*50000</f>
        <v>0</v>
      </c>
      <c r="E13" s="15"/>
      <c r="F13" s="15"/>
      <c r="G13" s="17"/>
      <c r="H13" s="6"/>
      <c r="I13" s="44" t="str">
        <f>IF(B16=SUM(I10:I12),"",IF(B16&lt;SUM(I10:I12)+1,"扶養対象者数の総数以下となるようにしてください。",""))</f>
        <v/>
      </c>
      <c r="L13" s="5"/>
      <c r="O13" s="49">
        <v>0</v>
      </c>
    </row>
    <row r="14" spans="1:15" ht="42" customHeight="1" x14ac:dyDescent="0.4">
      <c r="A14" s="13" t="s">
        <v>18</v>
      </c>
      <c r="B14" s="28">
        <v>0</v>
      </c>
      <c r="C14" s="20" t="s">
        <v>17</v>
      </c>
      <c r="D14" s="38">
        <f>B14*130000</f>
        <v>0</v>
      </c>
      <c r="E14" s="15"/>
      <c r="F14" s="15"/>
      <c r="G14" s="17"/>
      <c r="H14" s="6"/>
      <c r="L14" s="5"/>
      <c r="O14" s="49">
        <v>1</v>
      </c>
    </row>
    <row r="15" spans="1:15" ht="42" customHeight="1" x14ac:dyDescent="0.4">
      <c r="A15" s="13" t="s">
        <v>19</v>
      </c>
      <c r="B15" s="28">
        <v>0</v>
      </c>
      <c r="C15" s="20" t="s">
        <v>17</v>
      </c>
      <c r="D15" s="38">
        <f>B15*100000</f>
        <v>0</v>
      </c>
      <c r="E15" s="15"/>
      <c r="F15" s="15"/>
      <c r="G15" s="17"/>
      <c r="H15" s="6"/>
      <c r="L15" s="5"/>
    </row>
    <row r="16" spans="1:15" ht="10.5" customHeight="1" thickBot="1" x14ac:dyDescent="0.45">
      <c r="A16" s="23"/>
      <c r="B16" s="39">
        <f>SUM(B8:B15)</f>
        <v>0</v>
      </c>
      <c r="C16" s="23"/>
      <c r="D16" s="23"/>
      <c r="E16" s="23"/>
      <c r="F16" s="23"/>
      <c r="G16" s="23"/>
      <c r="H16" s="24"/>
      <c r="I16" s="25"/>
      <c r="J16" s="25"/>
      <c r="K16" s="25"/>
      <c r="L16" s="26"/>
      <c r="M16" s="25"/>
    </row>
    <row r="17" spans="1:13" ht="10.5" customHeight="1" x14ac:dyDescent="0.4">
      <c r="A17" s="12"/>
      <c r="B17" s="12"/>
      <c r="C17" s="12"/>
      <c r="D17" s="12"/>
      <c r="E17" s="12"/>
      <c r="F17" s="12"/>
      <c r="G17" s="12"/>
      <c r="H17" s="6"/>
      <c r="I17" s="21"/>
      <c r="J17" s="21"/>
      <c r="K17" s="21"/>
      <c r="L17" s="22"/>
      <c r="M17" s="21"/>
    </row>
    <row r="18" spans="1:13" x14ac:dyDescent="0.4">
      <c r="H18" s="64" t="s">
        <v>36</v>
      </c>
      <c r="I18" s="65"/>
      <c r="J18" s="1" t="s">
        <v>3</v>
      </c>
      <c r="K18" s="66" t="s">
        <v>4</v>
      </c>
      <c r="L18" s="67"/>
      <c r="M18" s="68"/>
    </row>
    <row r="19" spans="1:13" ht="21" x14ac:dyDescent="0.4">
      <c r="A19" s="3" t="s">
        <v>8</v>
      </c>
      <c r="D19" s="69">
        <f>ROUNDDOWN(L5,-3)</f>
        <v>2000</v>
      </c>
      <c r="E19" s="69"/>
      <c r="F19" s="10" t="s">
        <v>33</v>
      </c>
      <c r="H19" s="8" t="s">
        <v>5</v>
      </c>
      <c r="I19" s="7">
        <v>1950001</v>
      </c>
      <c r="J19" s="46">
        <f>F5*20/84.895+2000</f>
        <v>2000</v>
      </c>
      <c r="K19" s="51" t="s">
        <v>37</v>
      </c>
      <c r="L19" s="52"/>
      <c r="M19" s="53"/>
    </row>
    <row r="20" spans="1:13" ht="18.75" customHeight="1" x14ac:dyDescent="0.4">
      <c r="B20" s="9"/>
      <c r="C20" s="9"/>
      <c r="D20" s="9"/>
      <c r="E20" s="9"/>
      <c r="F20" s="9"/>
      <c r="G20" s="9"/>
      <c r="H20" s="8" t="s">
        <v>5</v>
      </c>
      <c r="I20" s="7">
        <v>3300001</v>
      </c>
      <c r="J20" s="46">
        <f>F5*20/79.79+2000</f>
        <v>2000</v>
      </c>
      <c r="K20" s="51" t="s">
        <v>38</v>
      </c>
      <c r="L20" s="52"/>
      <c r="M20" s="53"/>
    </row>
    <row r="21" spans="1:13" x14ac:dyDescent="0.4">
      <c r="A21" s="71" t="s">
        <v>31</v>
      </c>
      <c r="B21" s="72"/>
      <c r="C21" s="72"/>
      <c r="D21" s="72"/>
      <c r="E21" s="72"/>
      <c r="F21" s="72"/>
      <c r="G21" s="73"/>
      <c r="H21" s="8" t="s">
        <v>5</v>
      </c>
      <c r="I21" s="7">
        <v>6950001</v>
      </c>
      <c r="J21" s="46">
        <f>F5*20/69.58+2000</f>
        <v>2000</v>
      </c>
      <c r="K21" s="51" t="s">
        <v>39</v>
      </c>
      <c r="L21" s="52"/>
      <c r="M21" s="53"/>
    </row>
    <row r="22" spans="1:13" ht="18.75" customHeight="1" x14ac:dyDescent="0.4">
      <c r="A22" s="72"/>
      <c r="B22" s="72"/>
      <c r="C22" s="72"/>
      <c r="D22" s="72"/>
      <c r="E22" s="72"/>
      <c r="F22" s="72"/>
      <c r="G22" s="73"/>
      <c r="H22" s="8" t="s">
        <v>5</v>
      </c>
      <c r="I22" s="7">
        <v>9000001</v>
      </c>
      <c r="J22" s="46">
        <f>F5*20/66.517+2000</f>
        <v>2000</v>
      </c>
      <c r="K22" s="51" t="s">
        <v>40</v>
      </c>
      <c r="L22" s="52"/>
      <c r="M22" s="53"/>
    </row>
    <row r="23" spans="1:13" ht="18.75" customHeight="1" x14ac:dyDescent="0.4">
      <c r="A23" s="72" t="s">
        <v>50</v>
      </c>
      <c r="B23" s="72"/>
      <c r="C23" s="72"/>
      <c r="D23" s="72"/>
      <c r="E23" s="72"/>
      <c r="F23" s="72"/>
      <c r="G23" s="73"/>
      <c r="H23" s="8" t="s">
        <v>5</v>
      </c>
      <c r="I23" s="7">
        <v>18000001</v>
      </c>
      <c r="J23" s="46">
        <f>F5*20/56.307+2000</f>
        <v>2000</v>
      </c>
      <c r="K23" s="51" t="s">
        <v>41</v>
      </c>
      <c r="L23" s="52"/>
      <c r="M23" s="53"/>
    </row>
    <row r="24" spans="1:13" x14ac:dyDescent="0.4">
      <c r="A24" s="72"/>
      <c r="B24" s="72"/>
      <c r="C24" s="72"/>
      <c r="D24" s="72"/>
      <c r="E24" s="72"/>
      <c r="F24" s="72"/>
      <c r="G24" s="73"/>
      <c r="H24" s="8" t="s">
        <v>5</v>
      </c>
      <c r="I24" s="7">
        <v>40000001</v>
      </c>
      <c r="J24" s="46">
        <f>F5*20/49.16+2000</f>
        <v>2000</v>
      </c>
      <c r="K24" s="51" t="s">
        <v>42</v>
      </c>
      <c r="L24" s="52"/>
      <c r="M24" s="53"/>
    </row>
    <row r="25" spans="1:13" x14ac:dyDescent="0.4">
      <c r="A25" s="72" t="s">
        <v>34</v>
      </c>
      <c r="B25" s="72"/>
      <c r="C25" s="72"/>
      <c r="D25" s="72"/>
      <c r="E25" s="72"/>
      <c r="F25" s="72"/>
      <c r="G25" s="73"/>
      <c r="H25" s="66" t="s">
        <v>6</v>
      </c>
      <c r="I25" s="68"/>
      <c r="J25" s="46">
        <f>F5*20/44.055+2000</f>
        <v>2000</v>
      </c>
      <c r="K25" s="51" t="s">
        <v>43</v>
      </c>
      <c r="L25" s="52"/>
      <c r="M25" s="53"/>
    </row>
    <row r="26" spans="1:13" x14ac:dyDescent="0.4">
      <c r="A26" s="74" t="s">
        <v>32</v>
      </c>
      <c r="B26" s="74"/>
      <c r="C26" s="74"/>
      <c r="D26" s="74"/>
      <c r="E26" s="74"/>
      <c r="F26" s="74"/>
      <c r="G26" s="74"/>
    </row>
    <row r="27" spans="1:13" ht="18.75" customHeight="1" x14ac:dyDescent="0.4">
      <c r="A27" s="74"/>
      <c r="B27" s="74"/>
      <c r="C27" s="74"/>
      <c r="D27" s="74"/>
      <c r="E27" s="74"/>
      <c r="F27" s="74"/>
      <c r="G27" s="74"/>
    </row>
    <row r="29" spans="1:13" ht="19.5" x14ac:dyDescent="0.4">
      <c r="A29" s="3" t="s">
        <v>1</v>
      </c>
    </row>
    <row r="30" spans="1:13" ht="24" x14ac:dyDescent="0.4">
      <c r="A30" s="4" t="s">
        <v>44</v>
      </c>
    </row>
  </sheetData>
  <sheetProtection algorithmName="SHA-512" hashValue="T/FeVly2JOl5uXJQKNoE6x5FCBaQp9jMe8s8so81wusfBESunb5vTBNK3esdk8pKVWpJKUGQBsmu++FsQQpJgg==" saltValue="U/TYr047L+LOfl2+MFBNvw==" spinCount="100000" sheet="1" objects="1" scenarios="1"/>
  <mergeCells count="23">
    <mergeCell ref="H25:I25"/>
    <mergeCell ref="K25:M25"/>
    <mergeCell ref="A23:G24"/>
    <mergeCell ref="A25:G25"/>
    <mergeCell ref="A26:G27"/>
    <mergeCell ref="A21:G22"/>
    <mergeCell ref="K21:M21"/>
    <mergeCell ref="K22:M22"/>
    <mergeCell ref="K23:M23"/>
    <mergeCell ref="K24:M24"/>
    <mergeCell ref="K20:M20"/>
    <mergeCell ref="B4:E4"/>
    <mergeCell ref="B5:E5"/>
    <mergeCell ref="B7:C7"/>
    <mergeCell ref="F10:G10"/>
    <mergeCell ref="F11:G11"/>
    <mergeCell ref="F7:I7"/>
    <mergeCell ref="F12:G12"/>
    <mergeCell ref="H18:I18"/>
    <mergeCell ref="K18:M18"/>
    <mergeCell ref="D19:E19"/>
    <mergeCell ref="K19:M19"/>
    <mergeCell ref="E8:E9"/>
  </mergeCells>
  <phoneticPr fontId="2"/>
  <dataValidations count="7">
    <dataValidation type="custom" allowBlank="1" showInputMessage="1" showErrorMessage="1" errorTitle="入力した人数を確認してください。" error="扶養対象者数よりも多い人数が入力されています。" sqref="I11">
      <formula1>I11&lt;SUM(B8:B15)+1</formula1>
    </dataValidation>
    <dataValidation type="custom" allowBlank="1" showInputMessage="1" showErrorMessage="1" errorTitle="入力した人数を確認してください。" error="扶養対象者数よりも多い人数が入力されています。" sqref="I10">
      <formula1>I10&lt;SUM(B8:B15)+1</formula1>
    </dataValidation>
    <dataValidation type="custom" allowBlank="1" showInputMessage="1" showErrorMessage="1" errorTitle="入力した人数を確認してください。" error="扶養対象者数よりも多い人数が入力されています。" sqref="I12">
      <formula1>I12&lt;SUM(B8:B15)+1</formula1>
    </dataValidation>
    <dataValidation type="custom" errorStyle="warning" allowBlank="1" showInputMessage="1" showErrorMessage="1" errorTitle="所得割額の金額をご確認ください。" error="ふるさと納税による節税効果が発生しない可能性があります。" sqref="F5">
      <formula1>F5&gt;4200</formula1>
    </dataValidation>
    <dataValidation type="list" allowBlank="1" showInputMessage="1" showErrorMessage="1" sqref="B8:B9">
      <formula1>$O$13:$O$14</formula1>
    </dataValidation>
    <dataValidation type="list" allowBlank="1" showInputMessage="1" showErrorMessage="1" promptTitle="直接入力はできません" prompt="こちらのセルは選択制です。セル右側の▼をクリックし、表示された中から当てはまるものをお選びください。" sqref="F7">
      <formula1>$O$7:$O$12</formula1>
    </dataValidation>
    <dataValidation allowBlank="1" showInputMessage="1" showErrorMessage="1" promptTitle="ご注意ください" prompt="収入（給与等で支払われた額の税金徴収前の額の合計額）ではなく、そこから各種控除額等を引いた後の「課税標準額」を入力する箇所となります。" sqref="A5"/>
  </dataValidations>
  <pageMargins left="0.7" right="0.7" top="0.75" bottom="0.75" header="0.3" footer="0.3"/>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限度額試算シート</vt:lpstr>
      <vt:lpstr>限度額試算シート!Print_Area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中根　志織</cp:lastModifiedBy>
  <cp:lastPrinted>2023-01-16T08:34:33Z</cp:lastPrinted>
  <dcterms:created xsi:type="dcterms:W3CDTF">2022-07-07T05:35:27Z</dcterms:created>
  <dcterms:modified xsi:type="dcterms:W3CDTF">2023-01-16T09:14:39Z</dcterms:modified>
</cp:coreProperties>
</file>